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9095" windowHeight="8445" activeTab="2"/>
  </bookViews>
  <sheets>
    <sheet name="Expenses Details_PWX_Palmyra " sheetId="1" r:id="rId1"/>
    <sheet name="Sheet2" sheetId="2" r:id="rId2"/>
    <sheet name="Sheet3" sheetId="3" r:id="rId3"/>
  </sheets>
  <calcPr calcId="124519"/>
</workbook>
</file>

<file path=xl/calcChain.xml><?xml version="1.0" encoding="utf-8"?>
<calcChain xmlns="http://schemas.openxmlformats.org/spreadsheetml/2006/main">
  <c r="D27" i="1"/>
  <c r="F26"/>
  <c r="G26" s="1"/>
  <c r="G25"/>
  <c r="G24"/>
  <c r="H21"/>
  <c r="G21"/>
  <c r="F14"/>
  <c r="E13"/>
  <c r="D13"/>
  <c r="F13" s="1"/>
  <c r="E12"/>
  <c r="D12"/>
  <c r="F12" s="1"/>
  <c r="E11"/>
  <c r="E15" s="1"/>
  <c r="D11"/>
  <c r="F11" s="1"/>
  <c r="F10"/>
  <c r="D9"/>
  <c r="F9" s="1"/>
  <c r="D8"/>
  <c r="D15" s="1"/>
  <c r="F15" s="1"/>
  <c r="F18" s="1"/>
  <c r="F27" l="1"/>
  <c r="G27" s="1"/>
  <c r="G28" s="1"/>
  <c r="F8"/>
  <c r="E24"/>
  <c r="E25"/>
  <c r="E26"/>
  <c r="E27" l="1"/>
</calcChain>
</file>

<file path=xl/comments1.xml><?xml version="1.0" encoding="utf-8"?>
<comments xmlns="http://schemas.openxmlformats.org/spreadsheetml/2006/main">
  <authors>
    <author>user</author>
  </authors>
  <commentList>
    <comment ref="G21" authorId="0">
      <text>
        <r>
          <rPr>
            <b/>
            <sz val="9"/>
            <color indexed="81"/>
            <rFont val="Tahoma"/>
            <family val="2"/>
          </rPr>
          <t>user:</t>
        </r>
        <r>
          <rPr>
            <sz val="9"/>
            <color indexed="81"/>
            <rFont val="Tahoma"/>
            <family val="2"/>
          </rPr>
          <t xml:space="preserve">
Yet to receive. Increased subsidy from 3200 to 4600 per toilet.</t>
        </r>
      </text>
    </comment>
  </commentList>
</comments>
</file>

<file path=xl/sharedStrings.xml><?xml version="1.0" encoding="utf-8"?>
<sst xmlns="http://schemas.openxmlformats.org/spreadsheetml/2006/main" count="39" uniqueCount="38">
  <si>
    <t>Palmyra NGO - Auroville - Sanitation Activity through Rural Women SHG, Endiyur Village</t>
  </si>
  <si>
    <t xml:space="preserve">Actual Expenditure from April  to November 2012 </t>
  </si>
  <si>
    <t>Funded by Peer Water Exchange, Bangalore</t>
  </si>
  <si>
    <t>(in Rs.)</t>
  </si>
  <si>
    <t xml:space="preserve">Detailed Expenditure </t>
  </si>
  <si>
    <t>PWX Fund Received</t>
  </si>
  <si>
    <t>Expenditure</t>
  </si>
  <si>
    <t>Balance</t>
  </si>
  <si>
    <t>A</t>
  </si>
  <si>
    <t>Staff Expenses - Salary Cost</t>
  </si>
  <si>
    <t>B</t>
  </si>
  <si>
    <t>Program Costs - Training and Activities</t>
  </si>
  <si>
    <t>C</t>
  </si>
  <si>
    <t>Program Cost (construction of 25 toilets)</t>
  </si>
  <si>
    <t>D</t>
  </si>
  <si>
    <t>Transportation</t>
  </si>
  <si>
    <t>E</t>
  </si>
  <si>
    <t>Local Administration (staff welfare, stationary, communication, etc.)</t>
  </si>
  <si>
    <t>F</t>
  </si>
  <si>
    <t>Monitoring, Liason and Net working (Accounts / Documentation)</t>
  </si>
  <si>
    <t>G</t>
  </si>
  <si>
    <t xml:space="preserve">Administrative Fee of Palmyra 5% </t>
  </si>
  <si>
    <t xml:space="preserve">Total </t>
  </si>
  <si>
    <t>Cash in Bank</t>
  </si>
  <si>
    <t>Cash in Hand</t>
  </si>
  <si>
    <t>Beneficiary Contribution</t>
  </si>
  <si>
    <t>Subsidy received from BDO for 10 toilets</t>
  </si>
  <si>
    <t xml:space="preserve">Total Funds Mobilized for 25 Toilets Construction </t>
  </si>
  <si>
    <t xml:space="preserve">Physical Work </t>
  </si>
  <si>
    <t>Actual Amount in Rs.</t>
  </si>
  <si>
    <t>%</t>
  </si>
  <si>
    <t>As per Proposal</t>
  </si>
  <si>
    <t>Increased Investment</t>
  </si>
  <si>
    <t>PWX Grant</t>
  </si>
  <si>
    <t>Subsidy from BDO</t>
  </si>
  <si>
    <t>Total</t>
  </si>
  <si>
    <t>Percentage</t>
  </si>
  <si>
    <t>Beneficiaries invested 40% additional amount for construction of toilet and bathroom.   It replies that the people participation as well as the Government Subsidy has been considerably increased and able to mobilize the fund for their needs.  Palmyra has implemented the project in a successful manner in the village. We thank  to PWX, People in the Village , Village Panchayath Council and the Block Development Officers to complete the project in a succesfull manner.</t>
  </si>
</sst>
</file>

<file path=xl/styles.xml><?xml version="1.0" encoding="utf-8"?>
<styleSheet xmlns="http://schemas.openxmlformats.org/spreadsheetml/2006/main">
  <numFmts count="2">
    <numFmt numFmtId="43" formatCode="_(* #,##0.00_);_(* \(#,##0.00\);_(* &quot;-&quot;??_);_(@_)"/>
    <numFmt numFmtId="164" formatCode="_ * #,##0_ ;_ * \-#,##0_ ;_ * &quot;-&quot;??_ ;_ @_ "/>
  </numFmts>
  <fonts count="8">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9"/>
      <color indexed="81"/>
      <name val="Tahoma"/>
      <family val="2"/>
    </font>
    <font>
      <sz val="9"/>
      <color indexed="81"/>
      <name val="Tahom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5">
    <xf numFmtId="0" fontId="0" fillId="0" borderId="0" xfId="0"/>
    <xf numFmtId="0" fontId="3" fillId="0" borderId="1" xfId="0" applyFont="1" applyBorder="1" applyAlignment="1">
      <alignment horizontal="center" vertical="center"/>
    </xf>
    <xf numFmtId="0" fontId="3" fillId="0" borderId="1" xfId="0" applyFont="1" applyBorder="1" applyAlignment="1"/>
    <xf numFmtId="0" fontId="4" fillId="0" borderId="1" xfId="0" applyFont="1" applyBorder="1" applyAlignment="1">
      <alignment horizontal="center" vertical="center"/>
    </xf>
    <xf numFmtId="0" fontId="4" fillId="0" borderId="1" xfId="0" applyFont="1" applyBorder="1" applyAlignment="1"/>
    <xf numFmtId="0" fontId="4" fillId="0" borderId="1" xfId="0" applyFont="1" applyBorder="1" applyAlignment="1">
      <alignment horizontal="center"/>
    </xf>
    <xf numFmtId="0" fontId="0" fillId="0" borderId="1" xfId="0" applyBorder="1"/>
    <xf numFmtId="0" fontId="2" fillId="0" borderId="1" xfId="0" applyFont="1" applyBorder="1" applyAlignment="1">
      <alignment horizontal="center"/>
    </xf>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wrapText="1"/>
    </xf>
    <xf numFmtId="0" fontId="5" fillId="0" borderId="1" xfId="0" applyFont="1" applyBorder="1"/>
    <xf numFmtId="164" fontId="5" fillId="0" borderId="1" xfId="1" applyNumberFormat="1" applyFont="1" applyBorder="1"/>
    <xf numFmtId="0" fontId="3" fillId="0" borderId="1" xfId="0" applyFont="1" applyFill="1" applyBorder="1" applyAlignment="1">
      <alignment wrapText="1"/>
    </xf>
    <xf numFmtId="0" fontId="5" fillId="0" borderId="1" xfId="0" applyFont="1" applyFill="1" applyBorder="1" applyAlignment="1">
      <alignment wrapText="1"/>
    </xf>
    <xf numFmtId="0" fontId="3" fillId="0" borderId="1" xfId="0" applyFont="1" applyBorder="1" applyAlignment="1">
      <alignment horizontal="center"/>
    </xf>
    <xf numFmtId="0" fontId="2" fillId="0" borderId="1" xfId="0" applyFont="1" applyBorder="1"/>
    <xf numFmtId="0" fontId="2" fillId="0" borderId="1" xfId="0" applyFont="1" applyBorder="1" applyAlignment="1">
      <alignment wrapText="1"/>
    </xf>
    <xf numFmtId="0" fontId="2" fillId="0" borderId="1" xfId="0" applyFont="1" applyBorder="1" applyAlignment="1">
      <alignment horizontal="center"/>
    </xf>
    <xf numFmtId="1" fontId="0" fillId="0" borderId="1" xfId="0" applyNumberFormat="1" applyBorder="1" applyAlignment="1">
      <alignment horizontal="center"/>
    </xf>
    <xf numFmtId="1" fontId="2" fillId="0" borderId="1" xfId="0" applyNumberFormat="1" applyFont="1" applyBorder="1" applyAlignment="1">
      <alignment horizontal="center"/>
    </xf>
    <xf numFmtId="1" fontId="2" fillId="0" borderId="1" xfId="0" applyNumberFormat="1" applyFont="1" applyFill="1" applyBorder="1"/>
    <xf numFmtId="0" fontId="0" fillId="0" borderId="0" xfId="0" applyAlignment="1">
      <alignment horizontal="left"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B3:H29"/>
  <sheetViews>
    <sheetView topLeftCell="A14" workbookViewId="0">
      <selection activeCell="L31" sqref="L31"/>
    </sheetView>
  </sheetViews>
  <sheetFormatPr defaultRowHeight="15"/>
  <cols>
    <col min="3" max="3" width="26.42578125" customWidth="1"/>
    <col min="4" max="4" width="14" customWidth="1"/>
    <col min="5" max="5" width="15.140625" customWidth="1"/>
    <col min="6" max="6" width="14.85546875" customWidth="1"/>
    <col min="7" max="7" width="13.5703125" customWidth="1"/>
  </cols>
  <sheetData>
    <row r="3" spans="2:7" ht="15.75">
      <c r="B3" s="1" t="s">
        <v>0</v>
      </c>
      <c r="C3" s="1"/>
      <c r="D3" s="1"/>
      <c r="E3" s="1"/>
      <c r="F3" s="1"/>
      <c r="G3" s="2"/>
    </row>
    <row r="4" spans="2:7" ht="18.75">
      <c r="B4" s="3" t="s">
        <v>1</v>
      </c>
      <c r="C4" s="3"/>
      <c r="D4" s="3"/>
      <c r="E4" s="3"/>
      <c r="F4" s="3"/>
      <c r="G4" s="4"/>
    </row>
    <row r="5" spans="2:7" ht="18.75">
      <c r="B5" s="5" t="s">
        <v>2</v>
      </c>
      <c r="C5" s="5"/>
      <c r="D5" s="5"/>
      <c r="E5" s="5"/>
      <c r="F5" s="5"/>
      <c r="G5" s="5"/>
    </row>
    <row r="6" spans="2:7">
      <c r="B6" s="6"/>
      <c r="C6" s="6"/>
      <c r="D6" s="7" t="s">
        <v>3</v>
      </c>
      <c r="E6" s="7"/>
      <c r="F6" s="7"/>
      <c r="G6" s="6"/>
    </row>
    <row r="7" spans="2:7" ht="31.5">
      <c r="B7" s="8"/>
      <c r="C7" s="9" t="s">
        <v>4</v>
      </c>
      <c r="D7" s="9" t="s">
        <v>5</v>
      </c>
      <c r="E7" s="8" t="s">
        <v>6</v>
      </c>
      <c r="F7" s="10" t="s">
        <v>7</v>
      </c>
      <c r="G7" s="6"/>
    </row>
    <row r="8" spans="2:7" ht="31.5">
      <c r="B8" s="11" t="s">
        <v>8</v>
      </c>
      <c r="C8" s="12" t="s">
        <v>9</v>
      </c>
      <c r="D8" s="13">
        <f>60000+45000</f>
        <v>105000</v>
      </c>
      <c r="E8" s="13">
        <v>70000</v>
      </c>
      <c r="F8" s="13">
        <f t="shared" ref="F8:F15" si="0">D8-E8</f>
        <v>35000</v>
      </c>
      <c r="G8" s="6"/>
    </row>
    <row r="9" spans="2:7" ht="31.5">
      <c r="B9" s="11" t="s">
        <v>10</v>
      </c>
      <c r="C9" s="12" t="s">
        <v>11</v>
      </c>
      <c r="D9" s="13">
        <f>7000+2500+12000+8000+15000</f>
        <v>44500</v>
      </c>
      <c r="E9" s="13">
        <v>29500</v>
      </c>
      <c r="F9" s="13">
        <f t="shared" si="0"/>
        <v>15000</v>
      </c>
      <c r="G9" s="6"/>
    </row>
    <row r="10" spans="2:7" ht="31.5">
      <c r="B10" s="11" t="s">
        <v>12</v>
      </c>
      <c r="C10" s="12" t="s">
        <v>13</v>
      </c>
      <c r="D10" s="13">
        <v>337500</v>
      </c>
      <c r="E10" s="13">
        <v>340184</v>
      </c>
      <c r="F10" s="13">
        <f t="shared" si="0"/>
        <v>-2684</v>
      </c>
      <c r="G10" s="6"/>
    </row>
    <row r="11" spans="2:7" ht="15.75">
      <c r="B11" s="11" t="s">
        <v>14</v>
      </c>
      <c r="C11" s="12" t="s">
        <v>15</v>
      </c>
      <c r="D11" s="13">
        <f>12000+12000</f>
        <v>24000</v>
      </c>
      <c r="E11" s="13">
        <f>8000+8077+2649+3500</f>
        <v>22226</v>
      </c>
      <c r="F11" s="13">
        <f t="shared" si="0"/>
        <v>1774</v>
      </c>
      <c r="G11" s="6"/>
    </row>
    <row r="12" spans="2:7" ht="47.25">
      <c r="B12" s="11" t="s">
        <v>16</v>
      </c>
      <c r="C12" s="12" t="s">
        <v>17</v>
      </c>
      <c r="D12" s="13">
        <f>18000+6000+12000</f>
        <v>36000</v>
      </c>
      <c r="E12" s="13">
        <f>6118+389+17028+8750</f>
        <v>32285</v>
      </c>
      <c r="F12" s="14">
        <f t="shared" si="0"/>
        <v>3715</v>
      </c>
      <c r="G12" s="6"/>
    </row>
    <row r="13" spans="2:7" ht="47.25">
      <c r="B13" s="11" t="s">
        <v>18</v>
      </c>
      <c r="C13" s="12" t="s">
        <v>19</v>
      </c>
      <c r="D13" s="13">
        <f>7500+7500</f>
        <v>15000</v>
      </c>
      <c r="E13" s="13">
        <f>3564+5000+4000</f>
        <v>12564</v>
      </c>
      <c r="F13" s="13">
        <f t="shared" si="0"/>
        <v>2436</v>
      </c>
      <c r="G13" s="6"/>
    </row>
    <row r="14" spans="2:7" ht="31.5">
      <c r="B14" s="11" t="s">
        <v>20</v>
      </c>
      <c r="C14" s="12" t="s">
        <v>21</v>
      </c>
      <c r="D14" s="13">
        <v>39350</v>
      </c>
      <c r="E14" s="13">
        <v>26233</v>
      </c>
      <c r="F14" s="13">
        <f t="shared" si="0"/>
        <v>13117</v>
      </c>
      <c r="G14" s="6"/>
    </row>
    <row r="15" spans="2:7" ht="15.75">
      <c r="B15" s="8"/>
      <c r="C15" s="15" t="s">
        <v>22</v>
      </c>
      <c r="D15" s="8">
        <f>SUM(D8:D14)</f>
        <v>601350</v>
      </c>
      <c r="E15" s="8">
        <f>SUM(E8:E14)</f>
        <v>532992</v>
      </c>
      <c r="F15" s="8">
        <f t="shared" si="0"/>
        <v>68358</v>
      </c>
      <c r="G15" s="6"/>
    </row>
    <row r="16" spans="2:7">
      <c r="B16" s="6"/>
      <c r="C16" s="6"/>
      <c r="D16" s="6"/>
      <c r="E16" s="6"/>
      <c r="F16" s="6"/>
      <c r="G16" s="6"/>
    </row>
    <row r="17" spans="2:8" ht="15.75">
      <c r="B17" s="6"/>
      <c r="C17" s="16" t="s">
        <v>23</v>
      </c>
      <c r="D17" s="6"/>
      <c r="E17" s="6"/>
      <c r="F17" s="6">
        <v>36816</v>
      </c>
      <c r="G17" s="6"/>
    </row>
    <row r="18" spans="2:8" ht="15.75">
      <c r="B18" s="6"/>
      <c r="C18" s="16" t="s">
        <v>24</v>
      </c>
      <c r="D18" s="6"/>
      <c r="E18" s="6"/>
      <c r="F18" s="6">
        <f>F15-F17</f>
        <v>31542</v>
      </c>
      <c r="G18" s="6"/>
    </row>
    <row r="20" spans="2:8">
      <c r="C20" t="s">
        <v>25</v>
      </c>
      <c r="F20">
        <v>609760</v>
      </c>
    </row>
    <row r="21" spans="2:8">
      <c r="C21" t="s">
        <v>26</v>
      </c>
      <c r="F21">
        <v>30470</v>
      </c>
      <c r="G21">
        <f>15*4600</f>
        <v>69000</v>
      </c>
      <c r="H21">
        <f>G21+F21</f>
        <v>99470</v>
      </c>
    </row>
    <row r="22" spans="2:8" ht="15.75">
      <c r="C22" s="17" t="s">
        <v>27</v>
      </c>
      <c r="D22" s="17"/>
      <c r="E22" s="17"/>
      <c r="F22" s="17"/>
      <c r="G22" s="17"/>
    </row>
    <row r="23" spans="2:8" ht="30">
      <c r="C23" s="18" t="s">
        <v>28</v>
      </c>
      <c r="D23" s="19" t="s">
        <v>29</v>
      </c>
      <c r="E23" s="20" t="s">
        <v>30</v>
      </c>
      <c r="F23" s="18" t="s">
        <v>31</v>
      </c>
      <c r="G23" s="19" t="s">
        <v>32</v>
      </c>
    </row>
    <row r="24" spans="2:8">
      <c r="C24" s="6" t="s">
        <v>25</v>
      </c>
      <c r="D24" s="6">
        <v>609760</v>
      </c>
      <c r="E24" s="21">
        <f>D24/D27*100</f>
        <v>58.104642863609037</v>
      </c>
      <c r="F24" s="6">
        <v>335000</v>
      </c>
      <c r="G24" s="6">
        <f>D24-F24</f>
        <v>274760</v>
      </c>
    </row>
    <row r="25" spans="2:8">
      <c r="C25" s="6" t="s">
        <v>33</v>
      </c>
      <c r="D25" s="6">
        <v>340187</v>
      </c>
      <c r="E25" s="21">
        <f>D25/D27*100</f>
        <v>32.41676092535188</v>
      </c>
      <c r="F25" s="6">
        <v>337500</v>
      </c>
      <c r="G25" s="6">
        <f t="shared" ref="G25:G27" si="1">D25-F25</f>
        <v>2687</v>
      </c>
    </row>
    <row r="26" spans="2:8">
      <c r="C26" s="6" t="s">
        <v>34</v>
      </c>
      <c r="D26" s="6">
        <v>99470</v>
      </c>
      <c r="E26" s="21">
        <f>D26/D27*100</f>
        <v>9.4785962110390827</v>
      </c>
      <c r="F26" s="6">
        <f>3200*25</f>
        <v>80000</v>
      </c>
      <c r="G26" s="6">
        <f t="shared" si="1"/>
        <v>19470</v>
      </c>
    </row>
    <row r="27" spans="2:8">
      <c r="C27" s="18" t="s">
        <v>35</v>
      </c>
      <c r="D27" s="18">
        <f>SUM(D24:D26)</f>
        <v>1049417</v>
      </c>
      <c r="E27" s="22">
        <f>SUM(E24:E26)</f>
        <v>100</v>
      </c>
      <c r="F27" s="6">
        <f>SUM(F24:F26)</f>
        <v>752500</v>
      </c>
      <c r="G27" s="6">
        <f t="shared" si="1"/>
        <v>296917</v>
      </c>
    </row>
    <row r="28" spans="2:8">
      <c r="C28" s="6"/>
      <c r="D28" s="6"/>
      <c r="E28" s="6"/>
      <c r="F28" s="18" t="s">
        <v>36</v>
      </c>
      <c r="G28" s="23">
        <f>G27/F27*100</f>
        <v>39.457408637873755</v>
      </c>
    </row>
    <row r="29" spans="2:8" ht="89.25" customHeight="1">
      <c r="C29" s="24" t="s">
        <v>37</v>
      </c>
      <c r="D29" s="24"/>
      <c r="E29" s="24"/>
      <c r="F29" s="24"/>
      <c r="G29" s="24"/>
    </row>
  </sheetData>
  <mergeCells count="6">
    <mergeCell ref="B3:G3"/>
    <mergeCell ref="B4:G4"/>
    <mergeCell ref="B5:G5"/>
    <mergeCell ref="D6:F6"/>
    <mergeCell ref="C22:G22"/>
    <mergeCell ref="C29:G29"/>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tabSelected="1"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Expenses Details_PWX_Palmyra </vt:lpstr>
      <vt:lpstr>Sheet2</vt:lpstr>
      <vt:lpstr>Sheet3</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2012-12-01T13:31:08Z</dcterms:created>
  <dcterms:modified xsi:type="dcterms:W3CDTF">2012-12-01T13:33:09Z</dcterms:modified>
</cp:coreProperties>
</file>